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حساب حمل الزلازل" sheetId="1" r:id="rId1"/>
    <sheet name="اشتراطات الكود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<sst xmlns="http://schemas.openxmlformats.org/spreadsheetml/2006/main" count="56" uniqueCount="48">
  <si>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A</t>
  </si>
  <si>
    <t>B</t>
  </si>
  <si>
    <t>C</t>
  </si>
  <si>
    <t>D</t>
  </si>
  <si>
    <t>S</t>
  </si>
  <si>
    <t>TB</t>
  </si>
  <si>
    <t>TC</t>
  </si>
  <si>
    <t>TD</t>
  </si>
  <si>
    <t>ZONE</t>
  </si>
  <si>
    <t>5A</t>
  </si>
  <si>
    <t>5B</t>
  </si>
  <si>
    <t>H=</t>
  </si>
  <si>
    <t>T1=Ct(H)^3/4=</t>
  </si>
  <si>
    <t>Sd(T)=</t>
  </si>
  <si>
    <t>IMPORTANCE=</t>
  </si>
  <si>
    <t>ag=</t>
  </si>
  <si>
    <t>REDUCTION FACTOR (R) =</t>
  </si>
  <si>
    <t>FINAL Sd(T)=</t>
  </si>
  <si>
    <t>T1=</t>
  </si>
  <si>
    <t>SR</t>
  </si>
  <si>
    <t>OUR SOIL</t>
  </si>
  <si>
    <t>TYPES OF SOIL</t>
  </si>
  <si>
    <t>seconds</t>
  </si>
  <si>
    <t>ZONE 1,2,3,4,5A or 5B =</t>
  </si>
  <si>
    <t>SOIL TYPE A,B,C or D  =</t>
  </si>
  <si>
    <t>m</t>
  </si>
  <si>
    <t>CASE1</t>
  </si>
  <si>
    <t>CASE2</t>
  </si>
  <si>
    <t>CASE3</t>
  </si>
  <si>
    <t>CASE4</t>
  </si>
  <si>
    <t>DISTRIBUTION OF EQ FORCES</t>
  </si>
  <si>
    <t>hi.Wi</t>
  </si>
  <si>
    <r>
      <t xml:space="preserve">Wi </t>
    </r>
    <r>
      <rPr>
        <b/>
        <sz val="12"/>
        <color indexed="8"/>
        <rFont val="Arial"/>
        <family val="2"/>
      </rPr>
      <t>(TON)</t>
    </r>
  </si>
  <si>
    <t>Total Weight of building (TON)=</t>
  </si>
  <si>
    <t>TOTAL HEIGHT of building (m)=</t>
  </si>
  <si>
    <r>
      <t xml:space="preserve">hi </t>
    </r>
    <r>
      <rPr>
        <b/>
        <sz val="14"/>
        <color indexed="8"/>
        <rFont val="Arial"/>
        <family val="2"/>
      </rPr>
      <t>(m) from base level</t>
    </r>
  </si>
  <si>
    <t>INPUTS:</t>
  </si>
  <si>
    <r>
      <rPr>
        <sz val="14"/>
        <color indexed="8"/>
        <rFont val="Symbol"/>
        <family val="1"/>
      </rPr>
      <t>l</t>
    </r>
    <r>
      <rPr>
        <sz val="14"/>
        <color indexed="8"/>
        <rFont val="Arial"/>
        <family val="2"/>
      </rPr>
      <t xml:space="preserve"> =</t>
    </r>
  </si>
  <si>
    <t>ton</t>
  </si>
  <si>
    <t>Total base shear      Fb   =</t>
  </si>
  <si>
    <t>Fi (TON)     For X or Y directions</t>
  </si>
  <si>
    <t>IMPORTANCE FACTOR 1 or 1.2 =</t>
  </si>
  <si>
    <t xml:space="preserve">          EARTHQUAKE FORCES ACCORDING to EGYPTIAN CODE 2008                                إعداد مهندس / محمود زغلل             by Eng. M. ZAGHLAL    at JAN.2010</t>
  </si>
  <si>
    <t>SUMMATION =</t>
  </si>
  <si>
    <r>
      <t>a</t>
    </r>
    <r>
      <rPr>
        <vertAlign val="subscript"/>
        <sz val="14"/>
        <color indexed="8"/>
        <rFont val="Arial"/>
        <family val="2"/>
      </rPr>
      <t>g</t>
    </r>
  </si>
  <si>
    <t xml:space="preserve"> Total  building WEIGHT (TON)=</t>
  </si>
  <si>
    <t>a</t>
  </si>
  <si>
    <t>5a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</si>
</sst>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Symbol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26"/>
      <color indexed="8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name val="Arial"/>
      <family val="2"/>
    </font>
    <font>
      <u val="single"/>
      <sz val="6.05"/>
      <color indexed="12"/>
      <name val="Arial"/>
      <family val="2"/>
    </font>
    <font>
      <u val="single"/>
      <sz val="6.05"/>
      <color indexed="36"/>
      <name val="Arial"/>
      <family val="2"/>
    </font>
    <font>
      <vertAlign val="subscript"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1" applyNumberFormat="0" applyFill="0" applyAlignment="0" applyProtection="0"/>
    <xf numFmtId="0" fontId="6" fillId="16" borderId="2" applyNumberFormat="0" applyAlignment="0" applyProtection="0"/>
    <xf numFmtId="0" fontId="7" fillId="7" borderId="3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3" applyNumberFormat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22" borderId="11" xfId="0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24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24" borderId="10" xfId="0" applyFill="1" applyBorder="1" applyAlignment="1" applyProtection="1">
      <alignment horizontal="center" vertical="center"/>
      <protection hidden="1"/>
    </xf>
    <xf numFmtId="0" fontId="0" fillId="9" borderId="1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9" borderId="0" xfId="0" applyFont="1" applyFill="1" applyBorder="1" applyAlignment="1" applyProtection="1">
      <alignment horizontal="center"/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wrapText="1"/>
    </xf>
    <xf numFmtId="0" fontId="22" fillId="3" borderId="19" xfId="0" applyFont="1" applyFill="1" applyBorder="1" applyAlignment="1">
      <alignment horizontal="center" wrapText="1"/>
    </xf>
    <xf numFmtId="0" fontId="22" fillId="3" borderId="20" xfId="0" applyFont="1" applyFill="1" applyBorder="1" applyAlignment="1">
      <alignment horizontal="center" wrapText="1"/>
    </xf>
    <xf numFmtId="0" fontId="22" fillId="3" borderId="21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 wrapText="1"/>
    </xf>
    <xf numFmtId="0" fontId="22" fillId="3" borderId="22" xfId="0" applyFont="1" applyFill="1" applyBorder="1" applyAlignment="1">
      <alignment horizontal="center" wrapText="1"/>
    </xf>
    <xf numFmtId="0" fontId="22" fillId="3" borderId="23" xfId="0" applyFont="1" applyFill="1" applyBorder="1" applyAlignment="1">
      <alignment horizontal="center" wrapText="1"/>
    </xf>
    <xf numFmtId="0" fontId="22" fillId="3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RESPONSE SPECTRUM CURVE</a:t>
            </a:r>
          </a:p>
        </c:rich>
      </c:tx>
      <c:layout>
        <c:manualLayout>
          <c:xMode val="factor"/>
          <c:yMode val="factor"/>
          <c:x val="-0.023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29"/>
          <c:w val="0.98775"/>
          <c:h val="0.75725"/>
        </c:manualLayout>
      </c:layout>
      <c:scatterChart>
        <c:scatterStyle val="line"/>
        <c:varyColors val="0"/>
        <c:ser>
          <c:idx val="0"/>
          <c:order val="0"/>
          <c:tx>
            <c:v>RESPONSE GRAPH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'حساب حمل الزلازل'!$K$29:$U$29</c:f>
              <c:numCache/>
            </c:numRef>
          </c:xVal>
          <c:yVal>
            <c:numRef>
              <c:f>'حساب حمل الزلازل'!$K$30:$U$30</c:f>
              <c:numCache/>
            </c:numRef>
          </c:yVal>
          <c:smooth val="0"/>
        </c:ser>
        <c:axId val="25514090"/>
        <c:axId val="28300219"/>
      </c:scatterChart>
      <c:val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crossBetween val="midCat"/>
        <c:dispUnits/>
      </c:val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</xdr:row>
      <xdr:rowOff>76200</xdr:rowOff>
    </xdr:from>
    <xdr:to>
      <xdr:col>6</xdr:col>
      <xdr:colOff>676275</xdr:colOff>
      <xdr:row>12</xdr:row>
      <xdr:rowOff>104775</xdr:rowOff>
    </xdr:to>
    <xdr:graphicFrame>
      <xdr:nvGraphicFramePr>
        <xdr:cNvPr id="1" name="مخطط 1"/>
        <xdr:cNvGraphicFramePr/>
      </xdr:nvGraphicFramePr>
      <xdr:xfrm>
        <a:off x="4810125" y="962025"/>
        <a:ext cx="4314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9</xdr:col>
      <xdr:colOff>28575</xdr:colOff>
      <xdr:row>34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5962650" cy="6153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0</xdr:rowOff>
    </xdr:from>
    <xdr:to>
      <xdr:col>17</xdr:col>
      <xdr:colOff>628650</xdr:colOff>
      <xdr:row>27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0"/>
          <a:ext cx="6067425" cy="505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36</xdr:row>
      <xdr:rowOff>9525</xdr:rowOff>
    </xdr:from>
    <xdr:to>
      <xdr:col>8</xdr:col>
      <xdr:colOff>581025</xdr:colOff>
      <xdr:row>52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6524625"/>
          <a:ext cx="5715000" cy="2952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600075</xdr:colOff>
      <xdr:row>26</xdr:row>
      <xdr:rowOff>152400</xdr:rowOff>
    </xdr:from>
    <xdr:to>
      <xdr:col>17</xdr:col>
      <xdr:colOff>495300</xdr:colOff>
      <xdr:row>53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4857750"/>
          <a:ext cx="5381625" cy="499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123825</xdr:colOff>
      <xdr:row>54</xdr:row>
      <xdr:rowOff>0</xdr:rowOff>
    </xdr:from>
    <xdr:to>
      <xdr:col>8</xdr:col>
      <xdr:colOff>523875</xdr:colOff>
      <xdr:row>98</xdr:row>
      <xdr:rowOff>123825</xdr:rowOff>
    </xdr:to>
    <xdr:grpSp>
      <xdr:nvGrpSpPr>
        <xdr:cNvPr id="5" name="مجموعة 7"/>
        <xdr:cNvGrpSpPr>
          <a:grpSpLocks/>
        </xdr:cNvGrpSpPr>
      </xdr:nvGrpSpPr>
      <xdr:grpSpPr>
        <a:xfrm>
          <a:off x="123825" y="9867900"/>
          <a:ext cx="5886450" cy="8086725"/>
          <a:chOff x="685800" y="9772650"/>
          <a:chExt cx="5886450" cy="8086725"/>
        </a:xfrm>
        <a:solidFill>
          <a:srgbClr val="FFFFFF"/>
        </a:solidFill>
      </xdr:grpSpPr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5800" y="9772650"/>
            <a:ext cx="5848188" cy="609536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85800" y="15926648"/>
            <a:ext cx="5886450" cy="1932727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 editAs="oneCell">
    <xdr:from>
      <xdr:col>8</xdr:col>
      <xdr:colOff>676275</xdr:colOff>
      <xdr:row>54</xdr:row>
      <xdr:rowOff>9525</xdr:rowOff>
    </xdr:from>
    <xdr:to>
      <xdr:col>17</xdr:col>
      <xdr:colOff>666750</xdr:colOff>
      <xdr:row>88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62675" y="9877425"/>
          <a:ext cx="6162675" cy="6229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106</xdr:row>
      <xdr:rowOff>104775</xdr:rowOff>
    </xdr:from>
    <xdr:to>
      <xdr:col>8</xdr:col>
      <xdr:colOff>571500</xdr:colOff>
      <xdr:row>151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9383375"/>
          <a:ext cx="600075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38100</xdr:colOff>
      <xdr:row>107</xdr:row>
      <xdr:rowOff>28575</xdr:rowOff>
    </xdr:from>
    <xdr:to>
      <xdr:col>17</xdr:col>
      <xdr:colOff>533400</xdr:colOff>
      <xdr:row>148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10300" y="19488150"/>
          <a:ext cx="5981700" cy="7439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159</xdr:row>
      <xdr:rowOff>57150</xdr:rowOff>
    </xdr:from>
    <xdr:to>
      <xdr:col>8</xdr:col>
      <xdr:colOff>457200</xdr:colOff>
      <xdr:row>194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28927425"/>
          <a:ext cx="5695950" cy="6276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228600</xdr:colOff>
      <xdr:row>159</xdr:row>
      <xdr:rowOff>95250</xdr:rowOff>
    </xdr:from>
    <xdr:to>
      <xdr:col>17</xdr:col>
      <xdr:colOff>581025</xdr:colOff>
      <xdr:row>192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00800" y="28965525"/>
          <a:ext cx="5838825" cy="6000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49.625" style="0" bestFit="1" customWidth="1"/>
    <col min="2" max="3" width="12.625" style="0" customWidth="1"/>
    <col min="4" max="4" width="13.75390625" style="0" customWidth="1"/>
    <col min="5" max="5" width="13.25390625" style="0" customWidth="1"/>
    <col min="8" max="8" width="7.875" style="0" customWidth="1"/>
    <col min="9" max="9" width="6.375" style="0" customWidth="1"/>
  </cols>
  <sheetData>
    <row r="1" ht="15" thickBot="1"/>
    <row r="2" spans="1:7" ht="15" thickTop="1">
      <c r="A2" s="37" t="s">
        <v>42</v>
      </c>
      <c r="B2" s="38"/>
      <c r="C2" s="38"/>
      <c r="D2" s="38"/>
      <c r="E2" s="38"/>
      <c r="F2" s="38"/>
      <c r="G2" s="39"/>
    </row>
    <row r="3" spans="1:7" ht="14.25">
      <c r="A3" s="40"/>
      <c r="B3" s="41"/>
      <c r="C3" s="41"/>
      <c r="D3" s="41"/>
      <c r="E3" s="41"/>
      <c r="F3" s="41"/>
      <c r="G3" s="42"/>
    </row>
    <row r="4" spans="1:7" ht="25.5" customHeight="1" thickBot="1">
      <c r="A4" s="43"/>
      <c r="B4" s="44"/>
      <c r="C4" s="44"/>
      <c r="D4" s="44"/>
      <c r="E4" s="44"/>
      <c r="F4" s="44"/>
      <c r="G4" s="45"/>
    </row>
    <row r="5" spans="1:2" ht="33.75" thickTop="1">
      <c r="A5" s="34" t="s">
        <v>36</v>
      </c>
      <c r="B5" s="35"/>
    </row>
    <row r="6" spans="1:2" ht="24" thickBot="1">
      <c r="A6" s="8"/>
      <c r="B6" s="8"/>
    </row>
    <row r="7" spans="1:2" ht="24.75" thickBot="1" thickTop="1">
      <c r="A7" s="16" t="s">
        <v>24</v>
      </c>
      <c r="B7" s="17" t="s">
        <v>46</v>
      </c>
    </row>
    <row r="8" spans="1:2" ht="24.75" thickBot="1" thickTop="1">
      <c r="A8" s="16" t="s">
        <v>23</v>
      </c>
      <c r="B8" s="17" t="s">
        <v>47</v>
      </c>
    </row>
    <row r="9" spans="1:2" ht="24.75" thickBot="1" thickTop="1">
      <c r="A9" s="16" t="s">
        <v>16</v>
      </c>
      <c r="B9" s="17">
        <v>5</v>
      </c>
    </row>
    <row r="10" spans="1:2" ht="24.75" thickBot="1" thickTop="1">
      <c r="A10" s="16" t="s">
        <v>33</v>
      </c>
      <c r="B10" s="17">
        <v>1660</v>
      </c>
    </row>
    <row r="11" spans="1:2" ht="24.75" thickBot="1" thickTop="1">
      <c r="A11" s="16" t="s">
        <v>34</v>
      </c>
      <c r="B11" s="17">
        <v>26</v>
      </c>
    </row>
    <row r="12" spans="1:2" ht="24.75" thickBot="1" thickTop="1">
      <c r="A12" s="16" t="s">
        <v>41</v>
      </c>
      <c r="B12" s="17">
        <v>1</v>
      </c>
    </row>
    <row r="13" ht="15.75" thickBot="1" thickTop="1"/>
    <row r="14" spans="1:5" ht="15" thickBot="1">
      <c r="A14" s="2" t="s">
        <v>20</v>
      </c>
      <c r="B14" s="2" t="s">
        <v>4</v>
      </c>
      <c r="C14" s="2" t="s">
        <v>5</v>
      </c>
      <c r="D14" s="2" t="s">
        <v>6</v>
      </c>
      <c r="E14" s="2" t="s">
        <v>7</v>
      </c>
    </row>
    <row r="15" spans="1:5" ht="15" thickBot="1">
      <c r="A15" s="3" t="str">
        <f>B7</f>
        <v>a</v>
      </c>
      <c r="B15" s="3">
        <f>IF(B7="A",B18,IF(B7="B",B19,IF(B7="C",B20,IF(B7="D",B21,"PLEASE INPUT SOIL TYPE"))))</f>
        <v>1</v>
      </c>
      <c r="C15" s="3">
        <f>IF(B7="A",C18,IF(B7="B",C19,IF(B7="C",C20,IF(B7="D",C21,"PLEASE INPUT SOIL TYPE"))))</f>
        <v>0.05</v>
      </c>
      <c r="D15" s="3">
        <f>IF(B7="A",D18,IF(B7="B",D19,IF(B7="C",D20,IF(B7="D",D21,"PLEASE INPUT SOIL TYPE"))))</f>
        <v>0.25</v>
      </c>
      <c r="E15" s="3">
        <f>IF(B7="A",E18,IF(B7="B",E19,IF(B7="C",E20,IF(B7="D",E21,"PLEASE INPUT SOIL TYPE"))))</f>
        <v>1.2</v>
      </c>
    </row>
    <row r="16" spans="1:7" ht="15" thickBot="1">
      <c r="A16" s="21"/>
      <c r="B16" s="21"/>
      <c r="C16" s="21"/>
      <c r="D16" s="21"/>
      <c r="E16" s="21"/>
      <c r="F16" s="22"/>
      <c r="G16" s="22"/>
    </row>
    <row r="17" spans="1:7" ht="15" thickBot="1">
      <c r="A17" s="23" t="s">
        <v>21</v>
      </c>
      <c r="B17" s="23" t="s">
        <v>4</v>
      </c>
      <c r="C17" s="23" t="s">
        <v>5</v>
      </c>
      <c r="D17" s="23" t="s">
        <v>6</v>
      </c>
      <c r="E17" s="23" t="s">
        <v>7</v>
      </c>
      <c r="F17" s="22"/>
      <c r="G17" s="22"/>
    </row>
    <row r="18" spans="1:7" ht="15" thickBot="1">
      <c r="A18" s="24" t="s">
        <v>0</v>
      </c>
      <c r="B18" s="25">
        <v>1</v>
      </c>
      <c r="C18" s="25">
        <v>0.05</v>
      </c>
      <c r="D18" s="25">
        <v>0.25</v>
      </c>
      <c r="E18" s="25">
        <v>1.2</v>
      </c>
      <c r="F18" s="22"/>
      <c r="G18" s="22"/>
    </row>
    <row r="19" spans="1:7" ht="15" thickBot="1">
      <c r="A19" s="24" t="s">
        <v>1</v>
      </c>
      <c r="B19" s="25">
        <v>1.35</v>
      </c>
      <c r="C19" s="25">
        <v>0.05</v>
      </c>
      <c r="D19" s="25">
        <v>0.25</v>
      </c>
      <c r="E19" s="25">
        <v>1.2</v>
      </c>
      <c r="F19" s="22"/>
      <c r="G19" s="22"/>
    </row>
    <row r="20" spans="1:7" ht="15" thickBot="1">
      <c r="A20" s="24" t="s">
        <v>2</v>
      </c>
      <c r="B20" s="25">
        <v>1.5</v>
      </c>
      <c r="C20" s="25">
        <v>0.1</v>
      </c>
      <c r="D20" s="25">
        <v>0.25</v>
      </c>
      <c r="E20" s="25">
        <v>1.2</v>
      </c>
      <c r="F20" s="22"/>
      <c r="G20" s="22"/>
    </row>
    <row r="21" spans="1:7" ht="15" thickBot="1">
      <c r="A21" s="24" t="s">
        <v>3</v>
      </c>
      <c r="B21" s="25">
        <v>1.8</v>
      </c>
      <c r="C21" s="25">
        <v>0.1</v>
      </c>
      <c r="D21" s="25">
        <v>0.3</v>
      </c>
      <c r="E21" s="25">
        <v>1.2</v>
      </c>
      <c r="F21" s="22"/>
      <c r="G21" s="22"/>
    </row>
    <row r="22" spans="1:7" ht="14.25">
      <c r="A22" s="26" t="s">
        <v>16</v>
      </c>
      <c r="B22" s="27">
        <f>B9</f>
        <v>5</v>
      </c>
      <c r="C22" s="28">
        <v>1</v>
      </c>
      <c r="D22" s="29"/>
      <c r="E22" s="29"/>
      <c r="F22" s="22"/>
      <c r="G22" s="22"/>
    </row>
    <row r="23" spans="1:7" ht="14.25">
      <c r="A23" s="22"/>
      <c r="B23" s="22"/>
      <c r="C23" s="22"/>
      <c r="D23" s="22"/>
      <c r="E23" s="22"/>
      <c r="F23" s="22"/>
      <c r="G23" s="22"/>
    </row>
    <row r="24" spans="1:7" ht="18">
      <c r="A24" s="30" t="s">
        <v>8</v>
      </c>
      <c r="B24" s="31">
        <v>1</v>
      </c>
      <c r="C24" s="31">
        <v>2</v>
      </c>
      <c r="D24" s="31">
        <v>3</v>
      </c>
      <c r="E24" s="31">
        <v>4</v>
      </c>
      <c r="F24" s="31" t="s">
        <v>9</v>
      </c>
      <c r="G24" s="31" t="s">
        <v>10</v>
      </c>
    </row>
    <row r="25" spans="1:7" ht="21">
      <c r="A25" s="32" t="s">
        <v>44</v>
      </c>
      <c r="B25" s="33">
        <v>0.1</v>
      </c>
      <c r="C25" s="33">
        <v>0.125</v>
      </c>
      <c r="D25" s="33">
        <v>0.15</v>
      </c>
      <c r="E25" s="33">
        <v>0.2</v>
      </c>
      <c r="F25" s="33">
        <v>0.25</v>
      </c>
      <c r="G25" s="33">
        <v>0.3</v>
      </c>
    </row>
    <row r="26" spans="1:7" ht="18">
      <c r="A26" s="9" t="s">
        <v>45</v>
      </c>
      <c r="B26" s="10">
        <f>B10</f>
        <v>1660</v>
      </c>
      <c r="C26" s="10"/>
      <c r="D26" s="10"/>
      <c r="E26" s="10"/>
      <c r="F26" s="10"/>
      <c r="G26" s="10"/>
    </row>
    <row r="27" spans="1:7" ht="18">
      <c r="A27" s="15" t="s">
        <v>15</v>
      </c>
      <c r="B27" s="11">
        <f>IF(B8=1,B25,IF(B8=2,C25,IF(B8=3,D25,IF(B8=4,E25,IF(B8=F24,F25,IF(B8=G24,G25,"PLEASE INPUT CORRECT ZONE NUMBER"))))))</f>
        <v>0.25</v>
      </c>
      <c r="C27" s="11"/>
      <c r="D27" s="12"/>
      <c r="E27" s="12"/>
      <c r="F27" s="12"/>
      <c r="G27" s="12"/>
    </row>
    <row r="28" spans="1:7" ht="18">
      <c r="A28" s="11" t="s">
        <v>11</v>
      </c>
      <c r="B28" s="11">
        <f>B11</f>
        <v>26</v>
      </c>
      <c r="C28" s="11" t="s">
        <v>25</v>
      </c>
      <c r="D28" s="12"/>
      <c r="E28" s="12"/>
      <c r="F28" s="12"/>
      <c r="G28" s="12"/>
    </row>
    <row r="29" spans="1:21" ht="18">
      <c r="A29" s="11" t="s">
        <v>12</v>
      </c>
      <c r="B29" s="11">
        <f>0.05*(B28)^0.75</f>
        <v>0.5757050185498918</v>
      </c>
      <c r="C29" s="11" t="s">
        <v>22</v>
      </c>
      <c r="D29" s="12"/>
      <c r="E29" s="12"/>
      <c r="F29" s="12"/>
      <c r="G29" s="12"/>
      <c r="J29" s="5" t="s">
        <v>18</v>
      </c>
      <c r="K29" s="5">
        <v>0</v>
      </c>
      <c r="L29" s="5">
        <f>C15</f>
        <v>0.05</v>
      </c>
      <c r="M29" s="5">
        <f>D15</f>
        <v>0.25</v>
      </c>
      <c r="N29" s="5">
        <v>0.4</v>
      </c>
      <c r="O29" s="5">
        <v>0.75</v>
      </c>
      <c r="P29" s="5">
        <v>1</v>
      </c>
      <c r="Q29" s="5">
        <f>E15</f>
        <v>1.2</v>
      </c>
      <c r="R29" s="5">
        <v>1.3</v>
      </c>
      <c r="S29" s="5">
        <v>2</v>
      </c>
      <c r="T29" s="5">
        <v>3</v>
      </c>
      <c r="U29" s="5">
        <v>4</v>
      </c>
    </row>
    <row r="30" spans="1:21" ht="18">
      <c r="A30" s="11" t="s">
        <v>14</v>
      </c>
      <c r="B30" s="11">
        <f>B12</f>
        <v>1</v>
      </c>
      <c r="C30" s="11"/>
      <c r="D30" s="12"/>
      <c r="E30" s="12"/>
      <c r="F30" s="12"/>
      <c r="G30" s="12"/>
      <c r="J30" s="6" t="s">
        <v>19</v>
      </c>
      <c r="K30" s="6">
        <f>$B$27*$B$30*$B$15*(1+E28/$C$15*(2.5/$C$22-1))</f>
        <v>0.25</v>
      </c>
      <c r="L30" s="6">
        <f>$B$27*$B$30*$B$15*2.5/$C$22</f>
        <v>0.625</v>
      </c>
      <c r="M30" s="6">
        <f>$B$27*$B$30*$B$15*2.5/$C$22</f>
        <v>0.625</v>
      </c>
      <c r="N30" s="6">
        <f>MAX($B$27*$B$30*$B$15*2.5/$C$22*$D$15/$N$29,0.2*$B$25*$B$30)</f>
        <v>0.390625</v>
      </c>
      <c r="O30" s="6">
        <f>MAX($B$27*$B$30*$B$15*2.5/$C$22*$D$15/$O$29,0.2*$B$25*$B$30)</f>
        <v>0.20833333333333334</v>
      </c>
      <c r="P30" s="6">
        <f>MAX($B$27*$B$30*$B$15*2.5/$C$22*$D$15/$P$29,0.2*$B$25*$B$30)</f>
        <v>0.15625</v>
      </c>
      <c r="Q30" s="6">
        <f>MAX($B$27*$B$30*$B$15*2.5/$C$22*$D$15/$Q$29,0.2*$B$25*$B$30)</f>
        <v>0.13020833333333334</v>
      </c>
      <c r="R30" s="6">
        <f>($B$27*$B$30*$B$15*2.5/$C$22*$D$15*$E$15/$R$29^2)</f>
        <v>0.11094674556213016</v>
      </c>
      <c r="S30" s="6">
        <f>MAX($B$27*$B$30*$B$15*2.5/$C$22*$D$15*$E$15/$S$29^2,0.2*$B$25*$B$30)</f>
        <v>0.046875</v>
      </c>
      <c r="T30" s="6">
        <f>MAX($B$27*$B$30*$B$15*2.5/$C$22*$D$15*$E$15/$T$29^2,0.2*$B$25*$B$30)</f>
        <v>0.020833333333333332</v>
      </c>
      <c r="U30" s="6">
        <f>MAX($B$27*$B$30*$B$15*2.5/$C$22*$D$15*$E$15/$U$29^2,0.2*$B$25*$B$30)</f>
        <v>0.020000000000000004</v>
      </c>
    </row>
    <row r="31" spans="1:18" ht="18">
      <c r="A31" s="11" t="s">
        <v>26</v>
      </c>
      <c r="B31" s="11" t="s">
        <v>13</v>
      </c>
      <c r="C31" s="11">
        <f>$B$27*$B$30*$B$15*(2/3+$B$29/$C$15*(2.5/$B$22-2/3))</f>
        <v>-0.313087515458243</v>
      </c>
      <c r="D31" s="12"/>
      <c r="E31" s="12"/>
      <c r="F31" s="12"/>
      <c r="G31" s="12"/>
      <c r="L31" s="1"/>
      <c r="M31" s="1"/>
      <c r="N31" s="1"/>
      <c r="O31" s="1"/>
      <c r="P31" s="1"/>
      <c r="Q31" s="1"/>
      <c r="R31" s="1"/>
    </row>
    <row r="32" spans="1:18" ht="18">
      <c r="A32" s="11" t="s">
        <v>27</v>
      </c>
      <c r="B32" s="11" t="s">
        <v>13</v>
      </c>
      <c r="C32" s="11">
        <f>$B$27*$B$30*$B$15*2.5/$B$22</f>
        <v>0.125</v>
      </c>
      <c r="D32" s="12"/>
      <c r="E32" s="12"/>
      <c r="F32" s="12"/>
      <c r="G32" s="12"/>
      <c r="L32" s="1"/>
      <c r="M32" s="1"/>
      <c r="N32" s="1"/>
      <c r="O32" s="1"/>
      <c r="P32" s="1"/>
      <c r="Q32" s="1"/>
      <c r="R32" s="1"/>
    </row>
    <row r="33" spans="1:18" ht="18">
      <c r="A33" s="11" t="s">
        <v>28</v>
      </c>
      <c r="B33" s="11" t="s">
        <v>13</v>
      </c>
      <c r="C33" s="11">
        <f>MAX($B$27*$B$30*$B$15*2.5/$B$22*$D$15/$B$29,0.2*$B$27*$B$30)</f>
        <v>0.054281270777721755</v>
      </c>
      <c r="D33" s="12"/>
      <c r="E33" s="12"/>
      <c r="F33" s="12"/>
      <c r="G33" s="12"/>
      <c r="L33" s="1"/>
      <c r="M33" s="1"/>
      <c r="N33" s="1"/>
      <c r="O33" s="1"/>
      <c r="P33" s="1"/>
      <c r="Q33" s="1"/>
      <c r="R33" s="1"/>
    </row>
    <row r="34" spans="1:7" ht="18">
      <c r="A34" s="11" t="s">
        <v>29</v>
      </c>
      <c r="B34" s="11" t="s">
        <v>13</v>
      </c>
      <c r="C34" s="11">
        <f>MAX($B$27*$B$30*$B$15*2.5/$B$22*$D$15*$E$15/$B$29^2,0.2*$B$27*$B$30)</f>
        <v>0.11314392411818304</v>
      </c>
      <c r="D34" s="12"/>
      <c r="E34" s="12"/>
      <c r="F34" s="12"/>
      <c r="G34" s="12"/>
    </row>
    <row r="35" spans="1:7" ht="18">
      <c r="A35" s="11" t="s">
        <v>17</v>
      </c>
      <c r="B35" s="11">
        <f>IF(B29&lt;=C15,C31,IF(B29&lt;=D15,C32,IF(B29&lt;=E15,C33,C34)))</f>
        <v>0.054281270777721755</v>
      </c>
      <c r="C35" s="11"/>
      <c r="D35" s="12"/>
      <c r="E35" s="12"/>
      <c r="F35" s="12"/>
      <c r="G35" s="12"/>
    </row>
    <row r="36" spans="1:7" ht="18.75" thickBot="1">
      <c r="A36" s="7" t="s">
        <v>37</v>
      </c>
      <c r="B36" s="11">
        <f>IF(B29&lt;=(2*D15),0.85,1)</f>
        <v>1</v>
      </c>
      <c r="C36" s="11"/>
      <c r="D36" s="12"/>
      <c r="E36" s="12"/>
      <c r="F36" s="12"/>
      <c r="G36" s="12"/>
    </row>
    <row r="37" spans="1:7" ht="33.75" customHeight="1" thickBot="1" thickTop="1">
      <c r="A37" s="18" t="s">
        <v>39</v>
      </c>
      <c r="B37" s="19">
        <f>B35*B36*B26</f>
        <v>90.10690949101811</v>
      </c>
      <c r="C37" s="19" t="s">
        <v>38</v>
      </c>
      <c r="D37" s="20"/>
      <c r="E37" s="12"/>
      <c r="F37" s="12"/>
      <c r="G37" s="12"/>
    </row>
    <row r="38" spans="1:4" ht="15" customHeight="1" thickTop="1">
      <c r="A38" s="46" t="s">
        <v>30</v>
      </c>
      <c r="B38" s="46"/>
      <c r="C38" s="46"/>
      <c r="D38" s="46"/>
    </row>
    <row r="39" spans="1:4" ht="15" customHeight="1">
      <c r="A39" s="46"/>
      <c r="B39" s="46"/>
      <c r="C39" s="46"/>
      <c r="D39" s="46"/>
    </row>
    <row r="41" spans="1:6" ht="32.25" customHeight="1">
      <c r="A41" s="36" t="s">
        <v>35</v>
      </c>
      <c r="B41" s="36" t="s">
        <v>32</v>
      </c>
      <c r="C41" s="36" t="s">
        <v>31</v>
      </c>
      <c r="D41" s="47" t="s">
        <v>40</v>
      </c>
      <c r="E41" s="47"/>
      <c r="F41" s="47"/>
    </row>
    <row r="42" spans="1:4" ht="15.75">
      <c r="A42" s="13">
        <v>5</v>
      </c>
      <c r="B42" s="13">
        <v>207.5</v>
      </c>
      <c r="C42" s="13">
        <f>B42*A42</f>
        <v>1037.5</v>
      </c>
      <c r="D42" s="13">
        <f aca="true" t="shared" si="0" ref="D42:D49">$B$37*C42/$C$76</f>
        <v>3.633343124637827</v>
      </c>
    </row>
    <row r="43" spans="1:4" ht="15.75">
      <c r="A43" s="13">
        <v>8</v>
      </c>
      <c r="B43" s="13">
        <v>207.5</v>
      </c>
      <c r="C43" s="13">
        <f aca="true" t="shared" si="1" ref="C43:C49">B43*A43</f>
        <v>1660</v>
      </c>
      <c r="D43" s="13">
        <f t="shared" si="0"/>
        <v>5.813348999420524</v>
      </c>
    </row>
    <row r="44" spans="1:4" ht="15.75">
      <c r="A44" s="13">
        <v>11</v>
      </c>
      <c r="B44" s="13">
        <v>207.5</v>
      </c>
      <c r="C44" s="13">
        <f t="shared" si="1"/>
        <v>2282.5</v>
      </c>
      <c r="D44" s="13">
        <f t="shared" si="0"/>
        <v>7.99335487420322</v>
      </c>
    </row>
    <row r="45" spans="1:4" ht="15.75">
      <c r="A45" s="13">
        <v>14</v>
      </c>
      <c r="B45" s="13">
        <v>207.5</v>
      </c>
      <c r="C45" s="13">
        <f t="shared" si="1"/>
        <v>2905</v>
      </c>
      <c r="D45" s="13">
        <f t="shared" si="0"/>
        <v>10.173360748985916</v>
      </c>
    </row>
    <row r="46" spans="1:4" ht="15.75">
      <c r="A46" s="13">
        <v>17</v>
      </c>
      <c r="B46" s="13">
        <v>207.5</v>
      </c>
      <c r="C46" s="13">
        <f t="shared" si="1"/>
        <v>3527.5</v>
      </c>
      <c r="D46" s="13">
        <f t="shared" si="0"/>
        <v>12.353366623768611</v>
      </c>
    </row>
    <row r="47" spans="1:4" ht="15.75">
      <c r="A47" s="13">
        <v>20</v>
      </c>
      <c r="B47" s="13">
        <v>207.5</v>
      </c>
      <c r="C47" s="13">
        <f t="shared" si="1"/>
        <v>4150</v>
      </c>
      <c r="D47" s="13">
        <f t="shared" si="0"/>
        <v>14.533372498551309</v>
      </c>
    </row>
    <row r="48" spans="1:4" ht="15.75">
      <c r="A48" s="13">
        <v>23</v>
      </c>
      <c r="B48" s="13">
        <v>207.5</v>
      </c>
      <c r="C48" s="13">
        <f t="shared" si="1"/>
        <v>4772.5</v>
      </c>
      <c r="D48" s="13">
        <f t="shared" si="0"/>
        <v>16.713378373334006</v>
      </c>
    </row>
    <row r="49" spans="1:4" ht="15.75">
      <c r="A49" s="13">
        <v>26</v>
      </c>
      <c r="B49" s="13">
        <v>207.5</v>
      </c>
      <c r="C49" s="13">
        <f t="shared" si="1"/>
        <v>5395</v>
      </c>
      <c r="D49" s="13">
        <f t="shared" si="0"/>
        <v>18.893384248116703</v>
      </c>
    </row>
    <row r="50" spans="1:4" ht="15.75">
      <c r="A50" s="13"/>
      <c r="B50" s="13"/>
      <c r="C50" s="13"/>
      <c r="D50" s="13"/>
    </row>
    <row r="51" spans="1:4" ht="15.75">
      <c r="A51" s="13"/>
      <c r="B51" s="13"/>
      <c r="C51" s="13"/>
      <c r="D51" s="13"/>
    </row>
    <row r="52" spans="1:4" ht="15.75">
      <c r="A52" s="13"/>
      <c r="B52" s="13"/>
      <c r="C52" s="13"/>
      <c r="D52" s="13"/>
    </row>
    <row r="53" spans="1:4" ht="15.75">
      <c r="A53" s="13"/>
      <c r="B53" s="13"/>
      <c r="C53" s="13"/>
      <c r="D53" s="13"/>
    </row>
    <row r="54" spans="1:4" ht="15.75">
      <c r="A54" s="13"/>
      <c r="B54" s="13"/>
      <c r="C54" s="13"/>
      <c r="D54" s="13"/>
    </row>
    <row r="55" spans="1:4" ht="15.75">
      <c r="A55" s="13"/>
      <c r="B55" s="13"/>
      <c r="C55" s="13"/>
      <c r="D55" s="13"/>
    </row>
    <row r="56" spans="1:4" ht="15.75">
      <c r="A56" s="13"/>
      <c r="B56" s="13"/>
      <c r="C56" s="13"/>
      <c r="D56" s="13"/>
    </row>
    <row r="57" spans="1:4" ht="15.75">
      <c r="A57" s="13"/>
      <c r="B57" s="13"/>
      <c r="C57" s="13"/>
      <c r="D57" s="13"/>
    </row>
    <row r="58" spans="1:4" ht="15.75">
      <c r="A58" s="13"/>
      <c r="B58" s="13"/>
      <c r="C58" s="13"/>
      <c r="D58" s="13"/>
    </row>
    <row r="59" spans="1:4" ht="15.75">
      <c r="A59" s="13"/>
      <c r="B59" s="13"/>
      <c r="C59" s="13"/>
      <c r="D59" s="13"/>
    </row>
    <row r="60" spans="1:4" ht="15.75">
      <c r="A60" s="13"/>
      <c r="B60" s="13"/>
      <c r="C60" s="13"/>
      <c r="D60" s="13"/>
    </row>
    <row r="61" spans="1:4" ht="15.75">
      <c r="A61" s="13"/>
      <c r="B61" s="13"/>
      <c r="C61" s="13"/>
      <c r="D61" s="13"/>
    </row>
    <row r="62" spans="1:4" ht="15.75">
      <c r="A62" s="13"/>
      <c r="B62" s="13"/>
      <c r="C62" s="13"/>
      <c r="D62" s="13"/>
    </row>
    <row r="63" spans="1:4" ht="15.75">
      <c r="A63" s="13"/>
      <c r="B63" s="13"/>
      <c r="C63" s="13"/>
      <c r="D63" s="13"/>
    </row>
    <row r="64" spans="1:4" ht="15.75">
      <c r="A64" s="13"/>
      <c r="B64" s="13"/>
      <c r="C64" s="13"/>
      <c r="D64" s="13"/>
    </row>
    <row r="65" spans="1:4" ht="15.75">
      <c r="A65" s="13"/>
      <c r="B65" s="13"/>
      <c r="C65" s="13"/>
      <c r="D65" s="13"/>
    </row>
    <row r="66" spans="1:4" ht="15.75">
      <c r="A66" s="13"/>
      <c r="B66" s="13"/>
      <c r="C66" s="13"/>
      <c r="D66" s="13"/>
    </row>
    <row r="67" spans="1:4" ht="15.75">
      <c r="A67" s="13"/>
      <c r="B67" s="13"/>
      <c r="C67" s="13"/>
      <c r="D67" s="13"/>
    </row>
    <row r="68" spans="1:4" ht="15.75">
      <c r="A68" s="13"/>
      <c r="B68" s="13"/>
      <c r="C68" s="13"/>
      <c r="D68" s="13"/>
    </row>
    <row r="69" spans="1:4" ht="15.75">
      <c r="A69" s="13"/>
      <c r="B69" s="13"/>
      <c r="C69" s="13"/>
      <c r="D69" s="13"/>
    </row>
    <row r="70" spans="1:4" ht="15.75">
      <c r="A70" s="13"/>
      <c r="B70" s="13"/>
      <c r="C70" s="13"/>
      <c r="D70" s="13"/>
    </row>
    <row r="71" spans="1:4" ht="15.75">
      <c r="A71" s="13"/>
      <c r="B71" s="13"/>
      <c r="C71" s="13"/>
      <c r="D71" s="13"/>
    </row>
    <row r="72" spans="1:4" ht="15.75">
      <c r="A72" s="13"/>
      <c r="B72" s="13"/>
      <c r="C72" s="13"/>
      <c r="D72" s="13"/>
    </row>
    <row r="73" spans="1:4" ht="15.75">
      <c r="A73" s="13"/>
      <c r="B73" s="13"/>
      <c r="C73" s="13"/>
      <c r="D73" s="13"/>
    </row>
    <row r="74" spans="1:4" ht="15.75">
      <c r="A74" s="13"/>
      <c r="B74" s="13"/>
      <c r="C74" s="13"/>
      <c r="D74" s="13"/>
    </row>
    <row r="75" spans="1:4" ht="16.5" thickBot="1">
      <c r="A75" s="13"/>
      <c r="B75" s="13"/>
      <c r="C75" s="13"/>
      <c r="D75" s="13"/>
    </row>
    <row r="76" spans="1:4" ht="17.25" thickBot="1" thickTop="1">
      <c r="A76" s="14" t="s">
        <v>43</v>
      </c>
      <c r="B76" s="14">
        <f>SUM(B42:B74)</f>
        <v>1660</v>
      </c>
      <c r="C76" s="14">
        <f>SUM(C42:C74)</f>
        <v>25730</v>
      </c>
      <c r="D76" s="14">
        <f>SUM(D42:D74)</f>
        <v>90.10690949101811</v>
      </c>
    </row>
    <row r="77" spans="1:4" ht="15" thickTop="1">
      <c r="A77" s="4"/>
      <c r="B77" s="4"/>
      <c r="C77" s="4"/>
      <c r="D77" s="4"/>
    </row>
    <row r="78" spans="1:4" ht="14.25">
      <c r="A78" s="4"/>
      <c r="B78" s="4"/>
      <c r="C78" s="4"/>
      <c r="D78" s="4"/>
    </row>
    <row r="79" spans="1:4" ht="14.25">
      <c r="A79" s="4"/>
      <c r="B79" s="4"/>
      <c r="C79" s="4"/>
      <c r="D79" s="4"/>
    </row>
    <row r="80" spans="1:4" ht="14.25">
      <c r="A80" s="4"/>
      <c r="B80" s="4"/>
      <c r="C80" s="4"/>
      <c r="D80" s="4"/>
    </row>
    <row r="81" spans="1:4" ht="14.25">
      <c r="A81" s="4"/>
      <c r="B81" s="4"/>
      <c r="C81" s="4"/>
      <c r="D81" s="4"/>
    </row>
    <row r="82" spans="1:4" ht="14.25">
      <c r="A82" s="4"/>
      <c r="B82" s="4"/>
      <c r="C82" s="4"/>
      <c r="D82" s="4"/>
    </row>
    <row r="83" spans="1:4" ht="14.25">
      <c r="A83" s="4"/>
      <c r="B83" s="4"/>
      <c r="C83" s="4"/>
      <c r="D83" s="4"/>
    </row>
    <row r="84" spans="1:4" ht="14.25">
      <c r="A84" s="4"/>
      <c r="B84" s="4"/>
      <c r="C84" s="4"/>
      <c r="D84" s="4"/>
    </row>
    <row r="85" spans="1:4" ht="14.25">
      <c r="A85" s="4"/>
      <c r="B85" s="4"/>
      <c r="C85" s="4"/>
      <c r="D85" s="4"/>
    </row>
    <row r="86" spans="1:4" ht="14.25">
      <c r="A86" s="4"/>
      <c r="B86" s="4"/>
      <c r="C86" s="4"/>
      <c r="D86" s="4"/>
    </row>
    <row r="87" spans="1:4" ht="14.25">
      <c r="A87" s="4"/>
      <c r="B87" s="4"/>
      <c r="C87" s="4"/>
      <c r="D87" s="4"/>
    </row>
    <row r="88" spans="1:4" ht="14.25">
      <c r="A88" s="4"/>
      <c r="B88" s="4"/>
      <c r="C88" s="4"/>
      <c r="D88" s="4"/>
    </row>
    <row r="89" spans="1:4" ht="14.25">
      <c r="A89" s="4"/>
      <c r="B89" s="4"/>
      <c r="C89" s="4"/>
      <c r="D89" s="4"/>
    </row>
    <row r="90" spans="1:4" ht="14.25">
      <c r="A90" s="4"/>
      <c r="B90" s="4"/>
      <c r="C90" s="4"/>
      <c r="D90" s="4"/>
    </row>
    <row r="91" spans="1:4" ht="14.25">
      <c r="A91" s="4"/>
      <c r="B91" s="4"/>
      <c r="C91" s="4"/>
      <c r="D91" s="4"/>
    </row>
    <row r="92" spans="1:4" ht="14.25">
      <c r="A92" s="4"/>
      <c r="B92" s="4"/>
      <c r="C92" s="4"/>
      <c r="D92" s="4"/>
    </row>
    <row r="93" spans="1:4" ht="14.25">
      <c r="A93" s="4"/>
      <c r="B93" s="4"/>
      <c r="C93" s="4"/>
      <c r="D93" s="4"/>
    </row>
    <row r="94" spans="1:4" ht="14.25">
      <c r="A94" s="4"/>
      <c r="B94" s="4"/>
      <c r="C94" s="4"/>
      <c r="D94" s="4"/>
    </row>
    <row r="95" spans="1:4" ht="14.25">
      <c r="A95" s="4"/>
      <c r="B95" s="4"/>
      <c r="C95" s="4"/>
      <c r="D95" s="4"/>
    </row>
    <row r="96" spans="1:4" ht="14.25">
      <c r="A96" s="4"/>
      <c r="B96" s="4"/>
      <c r="C96" s="4"/>
      <c r="D96" s="4"/>
    </row>
    <row r="97" spans="1:4" ht="14.25">
      <c r="A97" s="4"/>
      <c r="B97" s="4"/>
      <c r="C97" s="4"/>
      <c r="D97" s="4"/>
    </row>
    <row r="98" spans="1:4" ht="14.25">
      <c r="A98" s="4"/>
      <c r="B98" s="4"/>
      <c r="C98" s="4"/>
      <c r="D98" s="4"/>
    </row>
    <row r="99" spans="1:4" ht="14.25">
      <c r="A99" s="4"/>
      <c r="B99" s="4"/>
      <c r="C99" s="4"/>
      <c r="D99" s="4"/>
    </row>
  </sheetData>
  <sheetProtection password="CB43" sheet="1" insertColumns="0" insertRows="0" insertHyperlinks="0"/>
  <mergeCells count="3">
    <mergeCell ref="A2:G4"/>
    <mergeCell ref="A38:D39"/>
    <mergeCell ref="D41:F41"/>
  </mergeCells>
  <printOptions/>
  <pageMargins left="0.73" right="0.31" top="0.37" bottom="0.33" header="0.22" footer="0.17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T38" sqref="T38"/>
    </sheetView>
  </sheetViews>
  <sheetFormatPr defaultColWidth="9.00390625" defaultRowHeight="14.25"/>
  <sheetData>
    <row r="53" ht="21.75" customHeight="1"/>
  </sheetData>
  <sheetProtection/>
  <printOptions/>
  <pageMargins left="0.7" right="0.3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M-sh</dc:creator>
  <cp:keywords/>
  <dc:description/>
  <cp:lastModifiedBy>AHALR</cp:lastModifiedBy>
  <cp:lastPrinted>2010-02-24T23:59:37Z</cp:lastPrinted>
  <dcterms:created xsi:type="dcterms:W3CDTF">2010-01-27T22:56:28Z</dcterms:created>
  <dcterms:modified xsi:type="dcterms:W3CDTF">2010-04-21T14:34:44Z</dcterms:modified>
  <cp:category/>
  <cp:version/>
  <cp:contentType/>
  <cp:contentStatus/>
</cp:coreProperties>
</file>